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" yWindow="400" windowWidth="24460" windowHeight="15040" tabRatio="735" activeTab="0"/>
  </bookViews>
  <sheets>
    <sheet name="HEADLOSS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<sst xmlns="http://schemas.openxmlformats.org/spreadsheetml/2006/main" count="67" uniqueCount="30">
  <si>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pipe ID</t>
  </si>
  <si>
    <t>inches</t>
  </si>
  <si>
    <t>Pipe area</t>
  </si>
  <si>
    <t>ft2</t>
  </si>
  <si>
    <t>GPM</t>
  </si>
  <si>
    <t>CFS</t>
  </si>
  <si>
    <t>ft/s</t>
  </si>
  <si>
    <t>ft head loss</t>
  </si>
  <si>
    <t>psi Head loss</t>
  </si>
  <si>
    <t>mm</t>
  </si>
  <si>
    <t>m2</t>
  </si>
  <si>
    <t>kg/cm2</t>
  </si>
  <si>
    <t>m3/hr</t>
  </si>
  <si>
    <t>m3/s</t>
  </si>
  <si>
    <t>m/s</t>
  </si>
  <si>
    <t>m head loss</t>
  </si>
  <si>
    <t>head loss</t>
  </si>
  <si>
    <t>HEADLOSS CHART</t>
  </si>
  <si>
    <t>Min flow rate</t>
  </si>
  <si>
    <t>Max Flow rate</t>
  </si>
  <si>
    <t>0.7 BETA</t>
  </si>
  <si>
    <t xml:space="preserve">0.8 BETA </t>
  </si>
  <si>
    <t>0.9 BETA</t>
  </si>
  <si>
    <t>MODEL 2800</t>
  </si>
  <si>
    <t>WESTFALL MANUFACTURING CO.</t>
  </si>
  <si>
    <t>MODEL 3050</t>
  </si>
  <si>
    <t>SINGLE</t>
  </si>
  <si>
    <t>DOUBLE</t>
  </si>
  <si>
    <t>TRIPLE</t>
  </si>
  <si>
    <t>* PLEASE ENTER PIPE ID IN INCHES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</si>
</sst>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0"/>
    <numFmt numFmtId="179" formatCode="0.0000"/>
    <numFmt numFmtId="180" formatCode="0.000"/>
    <numFmt numFmtId="181" formatCode="0.0000000"/>
    <numFmt numFmtId="182" formatCode="0.000000"/>
    <numFmt numFmtId="183" formatCode="#,##0.000"/>
    <numFmt numFmtId="184" formatCode="#,##0.0"/>
    <numFmt numFmtId="185" formatCode="0.0%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#,##0.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  <numFmt numFmtId="203" formatCode="0.0000000000000000000000"/>
    <numFmt numFmtId="204" formatCode="0.00000000000000000000000"/>
    <numFmt numFmtId="205" formatCode="0.000000000000000000000000"/>
    <numFmt numFmtId="206" formatCode="0.0000000000000000000000000"/>
    <numFmt numFmtId="207" formatCode="0.00000000000000000000000000"/>
    <numFmt numFmtId="208" formatCode="0.000000000000000000000000000"/>
    <numFmt numFmtId="209" formatCode="0.00000000000000000000000000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[$-409]dddd\,\ mmmm\ dd\,\ yyyy"/>
    <numFmt numFmtId="213" formatCode="[$-409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83" fontId="0" fillId="0" borderId="10" xfId="0" applyNumberFormat="1" applyFont="1" applyFill="1" applyBorder="1" applyAlignment="1" applyProtection="1">
      <alignment horizontal="center"/>
      <protection/>
    </xf>
    <xf numFmtId="183" fontId="0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/>
    </xf>
    <xf numFmtId="179" fontId="0" fillId="0" borderId="10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Fill="1" applyBorder="1" applyAlignment="1" applyProtection="1">
      <alignment horizontal="center"/>
      <protection/>
    </xf>
    <xf numFmtId="179" fontId="0" fillId="0" borderId="11" xfId="0" applyNumberFormat="1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center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4" fontId="0" fillId="0" borderId="14" xfId="0" applyNumberFormat="1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4" fontId="1" fillId="0" borderId="16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183" fontId="0" fillId="0" borderId="11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 applyProtection="1">
      <alignment horizontal="center"/>
      <protection/>
    </xf>
    <xf numFmtId="183" fontId="1" fillId="0" borderId="15" xfId="0" applyNumberFormat="1" applyFont="1" applyFill="1" applyBorder="1" applyAlignment="1" applyProtection="1">
      <alignment horizontal="center"/>
      <protection/>
    </xf>
    <xf numFmtId="183" fontId="1" fillId="0" borderId="16" xfId="0" applyNumberFormat="1" applyFont="1" applyFill="1" applyBorder="1" applyAlignment="1" applyProtection="1">
      <alignment horizontal="center"/>
      <protection/>
    </xf>
    <xf numFmtId="183" fontId="1" fillId="0" borderId="17" xfId="0" applyNumberFormat="1" applyFont="1" applyFill="1" applyBorder="1" applyAlignment="1" applyProtection="1">
      <alignment horizontal="center"/>
      <protection/>
    </xf>
    <xf numFmtId="184" fontId="0" fillId="0" borderId="10" xfId="0" applyNumberFormat="1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4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2" fontId="0" fillId="34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43" fillId="35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B4" sqref="B4"/>
    </sheetView>
  </sheetViews>
  <sheetFormatPr defaultColWidth="8.8515625" defaultRowHeight="12.75"/>
  <cols>
    <col min="1" max="1" width="12.28125" style="0" bestFit="1" customWidth="1"/>
    <col min="2" max="2" width="9.8515625" style="0" customWidth="1"/>
    <col min="3" max="3" width="11.7109375" style="0" customWidth="1"/>
    <col min="4" max="6" width="11.8515625" style="0" hidden="1" customWidth="1"/>
    <col min="7" max="12" width="13.7109375" style="0" bestFit="1" customWidth="1"/>
    <col min="13" max="13" width="11.7109375" style="0" bestFit="1" customWidth="1"/>
    <col min="14" max="14" width="12.8515625" style="0" bestFit="1" customWidth="1"/>
    <col min="15" max="15" width="10.28125" style="0" customWidth="1"/>
  </cols>
  <sheetData>
    <row r="1" spans="1:18" ht="25.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6"/>
      <c r="N1" s="6"/>
      <c r="O1" s="6"/>
      <c r="P1" s="6"/>
      <c r="Q1" s="6"/>
      <c r="R1" s="6"/>
    </row>
    <row r="2" spans="13:18" ht="12">
      <c r="M2" s="6" t="s">
        <v>18</v>
      </c>
      <c r="N2" s="8" t="s">
        <v>19</v>
      </c>
      <c r="O2" s="6"/>
      <c r="P2" s="6"/>
      <c r="Q2" s="6"/>
      <c r="R2" s="6"/>
    </row>
    <row r="3" spans="1:18" ht="21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">
        <f>60*B5/0.13368</f>
        <v>550.8010010361369</v>
      </c>
      <c r="N3" s="9">
        <f>M3*12</f>
        <v>6609.612012433643</v>
      </c>
      <c r="O3" s="6"/>
      <c r="P3" s="6"/>
      <c r="Q3" s="6"/>
      <c r="R3" s="6"/>
    </row>
    <row r="4" spans="1:19" ht="18">
      <c r="A4" s="4" t="s">
        <v>0</v>
      </c>
      <c r="B4" s="45">
        <v>15</v>
      </c>
      <c r="C4" s="4" t="s">
        <v>1</v>
      </c>
      <c r="D4" s="1"/>
      <c r="E4" s="1"/>
      <c r="F4" s="1"/>
      <c r="G4" s="1"/>
      <c r="H4" s="1"/>
      <c r="I4" s="1"/>
      <c r="J4" s="6"/>
      <c r="K4" s="6"/>
      <c r="L4" s="6"/>
      <c r="M4" s="6"/>
      <c r="N4" s="14"/>
      <c r="O4" s="6"/>
      <c r="P4" s="6"/>
      <c r="Q4" s="6"/>
      <c r="R4" s="6"/>
      <c r="S4" s="44"/>
    </row>
    <row r="5" spans="1:19" ht="12">
      <c r="A5" s="1" t="s">
        <v>2</v>
      </c>
      <c r="B5" s="5">
        <f>$B$4^2*PI()/144/4</f>
        <v>1.227184630308513</v>
      </c>
      <c r="C5" s="1" t="s">
        <v>3</v>
      </c>
      <c r="D5" s="1"/>
      <c r="E5" s="1"/>
      <c r="F5" s="1"/>
      <c r="G5" s="3" t="s">
        <v>23</v>
      </c>
      <c r="H5" s="3" t="s">
        <v>23</v>
      </c>
      <c r="I5" s="3" t="s">
        <v>23</v>
      </c>
      <c r="J5" s="3" t="s">
        <v>25</v>
      </c>
      <c r="K5" s="3" t="s">
        <v>25</v>
      </c>
      <c r="L5" s="3" t="s">
        <v>25</v>
      </c>
      <c r="M5" s="6"/>
      <c r="N5" s="6"/>
      <c r="O5" s="44"/>
      <c r="P5" s="44"/>
      <c r="Q5" s="44"/>
      <c r="R5" s="44"/>
      <c r="S5" s="44"/>
    </row>
    <row r="6" spans="1:19" ht="12">
      <c r="A6" s="2"/>
      <c r="B6" s="2"/>
      <c r="C6" s="2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22" t="s">
        <v>26</v>
      </c>
      <c r="K6" s="22" t="s">
        <v>27</v>
      </c>
      <c r="L6" s="22" t="s">
        <v>28</v>
      </c>
      <c r="M6" s="7"/>
      <c r="N6" s="7"/>
      <c r="O6" s="44"/>
      <c r="P6" s="44"/>
      <c r="Q6" s="44"/>
      <c r="R6" s="44"/>
      <c r="S6" s="44"/>
    </row>
    <row r="7" spans="1:19" ht="12.75" thickBot="1">
      <c r="A7" s="3" t="s">
        <v>4</v>
      </c>
      <c r="B7" s="3" t="s">
        <v>5</v>
      </c>
      <c r="C7" s="3" t="s">
        <v>6</v>
      </c>
      <c r="D7" s="3" t="s">
        <v>7</v>
      </c>
      <c r="E7" s="3" t="s">
        <v>7</v>
      </c>
      <c r="F7" s="3" t="s">
        <v>7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7"/>
      <c r="N7" s="7"/>
      <c r="O7" s="6"/>
      <c r="P7" s="3"/>
      <c r="Q7" s="3"/>
      <c r="R7" s="3"/>
      <c r="S7" s="44"/>
    </row>
    <row r="8" spans="1:19" ht="12">
      <c r="A8" s="19">
        <f>M3</f>
        <v>550.8010010361369</v>
      </c>
      <c r="B8" s="20">
        <f>A8/60*0.13368</f>
        <v>1.2271846303085128</v>
      </c>
      <c r="C8" s="18">
        <f>B8/$B$5</f>
        <v>0.9999999999999998</v>
      </c>
      <c r="D8" s="20">
        <f>(C8)^2*32.59/(32.2*2)</f>
        <v>0.5060559006211178</v>
      </c>
      <c r="E8" s="20">
        <f>C8^2/(2*32.2)*13.63</f>
        <v>0.21164596273291914</v>
      </c>
      <c r="F8" s="28">
        <f aca="true" t="shared" si="0" ref="F8:F16">C8^2/(2*32.2)*6.783</f>
        <v>0.10532608695652168</v>
      </c>
      <c r="G8" s="33">
        <f aca="true" t="shared" si="1" ref="G8:G16">D8*0.433103</f>
        <v>0.219174328726708</v>
      </c>
      <c r="H8" s="30">
        <f aca="true" t="shared" si="2" ref="H8:H16">E8*0.433103</f>
        <v>0.09166450139751547</v>
      </c>
      <c r="I8" s="18">
        <f aca="true" t="shared" si="3" ref="I8:I16">F8*0.433103</f>
        <v>0.04561704423913041</v>
      </c>
      <c r="J8" s="23">
        <f>C8^2/(2*32.2)*0.557*0.433103</f>
        <v>0.0037459374378881966</v>
      </c>
      <c r="K8" s="23">
        <f>C8^2/(2*32.2)*1.13*0.433103</f>
        <v>0.007599478105590058</v>
      </c>
      <c r="L8" s="23">
        <f>C8^2/(2*32.2)*1.64*0.433103</f>
        <v>0.011029331055900614</v>
      </c>
      <c r="M8" s="7"/>
      <c r="N8" s="46" t="s">
        <v>29</v>
      </c>
      <c r="O8" s="47"/>
      <c r="P8" s="48"/>
      <c r="Q8" s="10"/>
      <c r="R8" s="10"/>
      <c r="S8" s="44"/>
    </row>
    <row r="9" spans="1:19" ht="12.75" thickBot="1">
      <c r="A9" s="19">
        <f aca="true" t="shared" si="4" ref="A9:A22">A8+($N$3-$M$3)/11</f>
        <v>1101.6020020722738</v>
      </c>
      <c r="B9" s="20">
        <f aca="true" t="shared" si="5" ref="B9:B16">A9/60*0.13368</f>
        <v>2.4543692606170255</v>
      </c>
      <c r="C9" s="18">
        <f aca="true" t="shared" si="6" ref="C9:C16">B9/$B$5</f>
        <v>1.9999999999999996</v>
      </c>
      <c r="D9" s="20">
        <f aca="true" t="shared" si="7" ref="D9:D16">(C9)^2*32.59/(32.2*2)</f>
        <v>2.0242236024844713</v>
      </c>
      <c r="E9" s="20">
        <f aca="true" t="shared" si="8" ref="E9:E16">C9^2/(2*32.2)*13.63</f>
        <v>0.8465838509316765</v>
      </c>
      <c r="F9" s="28">
        <f t="shared" si="0"/>
        <v>0.4213043478260867</v>
      </c>
      <c r="G9" s="34">
        <f t="shared" si="1"/>
        <v>0.876697314906832</v>
      </c>
      <c r="H9" s="31">
        <f t="shared" si="2"/>
        <v>0.3666580055900619</v>
      </c>
      <c r="I9" s="18">
        <f t="shared" si="3"/>
        <v>0.18246817695652165</v>
      </c>
      <c r="J9" s="23">
        <f>C9^2/(2*32.2)*0.557*0.433103</f>
        <v>0.014983749751552786</v>
      </c>
      <c r="K9" s="23">
        <f aca="true" t="shared" si="9" ref="K9:K16">C9^2/(2*32.2)*1.13*0.433103</f>
        <v>0.030397912422360233</v>
      </c>
      <c r="L9" s="23">
        <f aca="true" t="shared" si="10" ref="L9:L16">C9^2/(2*32.2)*1.64*0.433103</f>
        <v>0.044117324223602455</v>
      </c>
      <c r="M9" s="7"/>
      <c r="N9" s="7"/>
      <c r="O9" s="13"/>
      <c r="P9" s="10"/>
      <c r="Q9" s="10"/>
      <c r="R9" s="10"/>
      <c r="S9" s="44"/>
    </row>
    <row r="10" spans="1:19" ht="12.75" thickBot="1">
      <c r="A10" s="19">
        <f t="shared" si="4"/>
        <v>1652.4030031084108</v>
      </c>
      <c r="B10" s="20">
        <f t="shared" si="5"/>
        <v>3.681553890925539</v>
      </c>
      <c r="C10" s="18">
        <f t="shared" si="6"/>
        <v>3</v>
      </c>
      <c r="D10" s="20">
        <f t="shared" si="7"/>
        <v>4.554503105590062</v>
      </c>
      <c r="E10" s="20">
        <f t="shared" si="8"/>
        <v>1.9048136645962732</v>
      </c>
      <c r="F10" s="28">
        <f t="shared" si="0"/>
        <v>0.9479347826086956</v>
      </c>
      <c r="G10" s="35">
        <f t="shared" si="1"/>
        <v>1.972568958540373</v>
      </c>
      <c r="H10" s="33">
        <f t="shared" si="2"/>
        <v>0.8249805125776397</v>
      </c>
      <c r="I10" s="30">
        <f t="shared" si="3"/>
        <v>0.4105533981521739</v>
      </c>
      <c r="J10" s="23">
        <f aca="true" t="shared" si="11" ref="J10:J16">C10^2/(2*32.2)*0.557*0.433103</f>
        <v>0.03371343694099379</v>
      </c>
      <c r="K10" s="23">
        <f t="shared" si="9"/>
        <v>0.06839530295031054</v>
      </c>
      <c r="L10" s="23">
        <f t="shared" si="10"/>
        <v>0.09926397950310559</v>
      </c>
      <c r="M10" s="7"/>
      <c r="N10" s="7"/>
      <c r="O10" s="13"/>
      <c r="P10" s="10"/>
      <c r="Q10" s="10"/>
      <c r="R10" s="10"/>
      <c r="S10" s="44"/>
    </row>
    <row r="11" spans="1:19" ht="12">
      <c r="A11" s="19">
        <f t="shared" si="4"/>
        <v>2203.2040041445475</v>
      </c>
      <c r="B11" s="20">
        <f t="shared" si="5"/>
        <v>4.908738521234051</v>
      </c>
      <c r="C11" s="18">
        <f t="shared" si="6"/>
        <v>3.999999999999999</v>
      </c>
      <c r="D11" s="21">
        <f t="shared" si="7"/>
        <v>8.096894409937885</v>
      </c>
      <c r="E11" s="20">
        <f t="shared" si="8"/>
        <v>3.386335403726706</v>
      </c>
      <c r="F11" s="20">
        <f t="shared" si="0"/>
        <v>1.685217391304347</v>
      </c>
      <c r="G11" s="32">
        <f t="shared" si="1"/>
        <v>3.506789259627328</v>
      </c>
      <c r="H11" s="34">
        <f t="shared" si="2"/>
        <v>1.4666320223602476</v>
      </c>
      <c r="I11" s="30">
        <f t="shared" si="3"/>
        <v>0.7298727078260866</v>
      </c>
      <c r="J11" s="23">
        <f t="shared" si="11"/>
        <v>0.059934999006211145</v>
      </c>
      <c r="K11" s="23">
        <f t="shared" si="9"/>
        <v>0.12159164968944093</v>
      </c>
      <c r="L11" s="23">
        <f t="shared" si="10"/>
        <v>0.17646929689440982</v>
      </c>
      <c r="M11" s="7"/>
      <c r="N11" s="7"/>
      <c r="O11" s="13"/>
      <c r="P11" s="10"/>
      <c r="Q11" s="10"/>
      <c r="R11" s="10"/>
      <c r="S11" s="44"/>
    </row>
    <row r="12" spans="1:19" ht="12">
      <c r="A12" s="19">
        <f t="shared" si="4"/>
        <v>2754.0050051806843</v>
      </c>
      <c r="B12" s="20">
        <f t="shared" si="5"/>
        <v>6.135923151542564</v>
      </c>
      <c r="C12" s="18">
        <f t="shared" si="6"/>
        <v>4.999999999999999</v>
      </c>
      <c r="D12" s="20">
        <f t="shared" si="7"/>
        <v>12.651397515527947</v>
      </c>
      <c r="E12" s="21">
        <f>C12^2/(2*32.2)*13.63</f>
        <v>5.291149068322979</v>
      </c>
      <c r="F12" s="20">
        <f t="shared" si="0"/>
        <v>2.6331521739130426</v>
      </c>
      <c r="G12" s="29">
        <f t="shared" si="1"/>
        <v>5.4793582181677</v>
      </c>
      <c r="H12" s="34">
        <f t="shared" si="2"/>
        <v>2.2916125349378875</v>
      </c>
      <c r="I12" s="30">
        <f t="shared" si="3"/>
        <v>1.1404261059782606</v>
      </c>
      <c r="J12" s="23">
        <f t="shared" si="11"/>
        <v>0.09364843594720494</v>
      </c>
      <c r="K12" s="23">
        <f t="shared" si="9"/>
        <v>0.18998695263975146</v>
      </c>
      <c r="L12" s="23">
        <f t="shared" si="10"/>
        <v>0.27573327639751544</v>
      </c>
      <c r="M12" s="7"/>
      <c r="N12" s="7"/>
      <c r="O12" s="13"/>
      <c r="P12" s="10"/>
      <c r="Q12" s="10"/>
      <c r="R12" s="10"/>
      <c r="S12" s="44"/>
    </row>
    <row r="13" spans="1:19" ht="12">
      <c r="A13" s="19">
        <f t="shared" si="4"/>
        <v>3304.806006216821</v>
      </c>
      <c r="B13" s="20">
        <f t="shared" si="5"/>
        <v>7.363107781851077</v>
      </c>
      <c r="C13" s="18">
        <f t="shared" si="6"/>
        <v>5.999999999999999</v>
      </c>
      <c r="D13" s="20">
        <f t="shared" si="7"/>
        <v>18.218012422360243</v>
      </c>
      <c r="E13" s="21">
        <f t="shared" si="8"/>
        <v>7.619254658385091</v>
      </c>
      <c r="F13" s="20">
        <f t="shared" si="0"/>
        <v>3.791739130434782</v>
      </c>
      <c r="G13" s="29">
        <f t="shared" si="1"/>
        <v>7.890275834161488</v>
      </c>
      <c r="H13" s="34">
        <f t="shared" si="2"/>
        <v>3.2999220503105584</v>
      </c>
      <c r="I13" s="30">
        <f t="shared" si="3"/>
        <v>1.6422135926086954</v>
      </c>
      <c r="J13" s="23">
        <f t="shared" si="11"/>
        <v>0.13485374776397513</v>
      </c>
      <c r="K13" s="23">
        <f t="shared" si="9"/>
        <v>0.2735812118012421</v>
      </c>
      <c r="L13" s="23">
        <f t="shared" si="10"/>
        <v>0.39705591801242224</v>
      </c>
      <c r="M13" s="7"/>
      <c r="N13" s="7"/>
      <c r="O13" s="13"/>
      <c r="P13" s="10"/>
      <c r="Q13" s="10"/>
      <c r="R13" s="10"/>
      <c r="S13" s="44"/>
    </row>
    <row r="14" spans="1:19" ht="12.75" thickBot="1">
      <c r="A14" s="19">
        <f t="shared" si="4"/>
        <v>3855.607007252958</v>
      </c>
      <c r="B14" s="20">
        <f t="shared" si="5"/>
        <v>8.59029241215959</v>
      </c>
      <c r="C14" s="18">
        <f t="shared" si="6"/>
        <v>6.999999999999999</v>
      </c>
      <c r="D14" s="20">
        <f t="shared" si="7"/>
        <v>24.796739130434776</v>
      </c>
      <c r="E14" s="20">
        <f t="shared" si="8"/>
        <v>10.37065217391304</v>
      </c>
      <c r="F14" s="20">
        <f t="shared" si="0"/>
        <v>5.160978260869563</v>
      </c>
      <c r="G14" s="29">
        <f t="shared" si="1"/>
        <v>10.739542107608694</v>
      </c>
      <c r="H14" s="34">
        <f t="shared" si="2"/>
        <v>4.49156056847826</v>
      </c>
      <c r="I14" s="31">
        <f t="shared" si="3"/>
        <v>2.2352351677173905</v>
      </c>
      <c r="J14" s="23">
        <f t="shared" si="11"/>
        <v>0.18355093445652168</v>
      </c>
      <c r="K14" s="23">
        <f t="shared" si="9"/>
        <v>0.3723744271739129</v>
      </c>
      <c r="L14" s="23">
        <f t="shared" si="10"/>
        <v>0.5404372217391302</v>
      </c>
      <c r="M14" s="7"/>
      <c r="N14" s="7"/>
      <c r="O14" s="13"/>
      <c r="P14" s="10"/>
      <c r="Q14" s="10"/>
      <c r="R14" s="10"/>
      <c r="S14" s="44"/>
    </row>
    <row r="15" spans="1:19" ht="12.75" thickBot="1">
      <c r="A15" s="19">
        <f t="shared" si="4"/>
        <v>4406.408008289095</v>
      </c>
      <c r="B15" s="20">
        <f t="shared" si="5"/>
        <v>9.817477042468102</v>
      </c>
      <c r="C15" s="18">
        <f t="shared" si="6"/>
        <v>7.999999999999998</v>
      </c>
      <c r="D15" s="20">
        <f t="shared" si="7"/>
        <v>32.38757763975154</v>
      </c>
      <c r="E15" s="20">
        <f t="shared" si="8"/>
        <v>13.545341614906825</v>
      </c>
      <c r="F15" s="20">
        <f t="shared" si="0"/>
        <v>6.740869565217388</v>
      </c>
      <c r="G15" s="29">
        <f t="shared" si="1"/>
        <v>14.027157038509312</v>
      </c>
      <c r="H15" s="35">
        <f t="shared" si="2"/>
        <v>5.86652808944099</v>
      </c>
      <c r="I15" s="33">
        <f t="shared" si="3"/>
        <v>2.9194908313043464</v>
      </c>
      <c r="J15" s="25">
        <f t="shared" si="11"/>
        <v>0.23973999602484458</v>
      </c>
      <c r="K15" s="23">
        <f t="shared" si="9"/>
        <v>0.4863665987577637</v>
      </c>
      <c r="L15" s="23">
        <f t="shared" si="10"/>
        <v>0.7058771875776393</v>
      </c>
      <c r="M15" s="7"/>
      <c r="N15" s="7"/>
      <c r="O15" s="13"/>
      <c r="P15" s="10"/>
      <c r="Q15" s="10"/>
      <c r="R15" s="10"/>
      <c r="S15" s="44"/>
    </row>
    <row r="16" spans="1:19" ht="12">
      <c r="A16" s="19">
        <f t="shared" si="4"/>
        <v>4957.209009325232</v>
      </c>
      <c r="B16" s="20">
        <f t="shared" si="5"/>
        <v>11.044661672776616</v>
      </c>
      <c r="C16" s="18">
        <f t="shared" si="6"/>
        <v>9</v>
      </c>
      <c r="D16" s="20">
        <f t="shared" si="7"/>
        <v>40.990527950310565</v>
      </c>
      <c r="E16" s="20">
        <f t="shared" si="8"/>
        <v>17.14332298136646</v>
      </c>
      <c r="F16" s="20">
        <f t="shared" si="0"/>
        <v>8.53141304347826</v>
      </c>
      <c r="G16" s="18">
        <f t="shared" si="1"/>
        <v>17.753120626863357</v>
      </c>
      <c r="H16" s="32">
        <f t="shared" si="2"/>
        <v>7.424824613198758</v>
      </c>
      <c r="I16" s="34">
        <f t="shared" si="3"/>
        <v>3.694980583369565</v>
      </c>
      <c r="J16" s="25">
        <f t="shared" si="11"/>
        <v>0.3034209324689441</v>
      </c>
      <c r="K16" s="23">
        <f t="shared" si="9"/>
        <v>0.615557726552795</v>
      </c>
      <c r="L16" s="23">
        <f t="shared" si="10"/>
        <v>0.8933758155279502</v>
      </c>
      <c r="M16" s="7"/>
      <c r="N16" s="49"/>
      <c r="O16" s="13"/>
      <c r="P16" s="10"/>
      <c r="Q16" s="10"/>
      <c r="R16" s="10"/>
      <c r="S16" s="44"/>
    </row>
    <row r="17" spans="1:19" ht="12">
      <c r="A17" s="19">
        <f t="shared" si="4"/>
        <v>5508.010010361369</v>
      </c>
      <c r="B17" s="20">
        <f aca="true" t="shared" si="12" ref="B17:B22">A17/60*0.13368</f>
        <v>12.271846303085129</v>
      </c>
      <c r="C17" s="18">
        <f aca="true" t="shared" si="13" ref="C17:C22">B17/$B$5</f>
        <v>9.999999999999998</v>
      </c>
      <c r="D17" s="20">
        <f aca="true" t="shared" si="14" ref="D17:D22">(C17)^2*32.59/(32.2*2)</f>
        <v>50.60559006211179</v>
      </c>
      <c r="E17" s="20">
        <f aca="true" t="shared" si="15" ref="E17:E22">C17^2/(2*32.2)*13.63</f>
        <v>21.164596273291917</v>
      </c>
      <c r="F17" s="20">
        <f aca="true" t="shared" si="16" ref="F17:F22">C17^2/(2*32.2)*6.783</f>
        <v>10.53260869565217</v>
      </c>
      <c r="G17" s="18">
        <f aca="true" t="shared" si="17" ref="G17:I22">D17*0.433103</f>
        <v>21.9174328726708</v>
      </c>
      <c r="H17" s="32">
        <f t="shared" si="17"/>
        <v>9.16645013975155</v>
      </c>
      <c r="I17" s="34">
        <f t="shared" si="17"/>
        <v>4.561704423913042</v>
      </c>
      <c r="J17" s="25">
        <f aca="true" t="shared" si="18" ref="J17:J22">C17^2/(2*32.2)*0.557*0.433103</f>
        <v>0.37459374378881977</v>
      </c>
      <c r="K17" s="23">
        <f aca="true" t="shared" si="19" ref="K17:K22">C17^2/(2*32.2)*1.13*0.433103</f>
        <v>0.7599478105590058</v>
      </c>
      <c r="L17" s="23">
        <f aca="true" t="shared" si="20" ref="L17:L22">C17^2/(2*32.2)*1.64*0.433103</f>
        <v>1.1029331055900617</v>
      </c>
      <c r="M17" s="7"/>
      <c r="N17" s="7"/>
      <c r="O17" s="13"/>
      <c r="P17" s="10"/>
      <c r="Q17" s="10"/>
      <c r="R17" s="10"/>
      <c r="S17" s="44"/>
    </row>
    <row r="18" spans="1:19" ht="12">
      <c r="A18" s="19">
        <f t="shared" si="4"/>
        <v>6058.811011397505</v>
      </c>
      <c r="B18" s="20">
        <f t="shared" si="12"/>
        <v>13.499030933393641</v>
      </c>
      <c r="C18" s="18">
        <f t="shared" si="13"/>
        <v>10.999999999999998</v>
      </c>
      <c r="D18" s="20">
        <f t="shared" si="14"/>
        <v>61.23276397515526</v>
      </c>
      <c r="E18" s="20">
        <f t="shared" si="15"/>
        <v>25.60916149068322</v>
      </c>
      <c r="F18" s="20">
        <f t="shared" si="16"/>
        <v>12.744456521739126</v>
      </c>
      <c r="G18" s="18">
        <f t="shared" si="17"/>
        <v>26.52009377593167</v>
      </c>
      <c r="H18" s="32">
        <f t="shared" si="17"/>
        <v>11.091404669099376</v>
      </c>
      <c r="I18" s="34">
        <f t="shared" si="17"/>
        <v>5.519662352934781</v>
      </c>
      <c r="J18" s="25">
        <f t="shared" si="18"/>
        <v>0.45325842998447197</v>
      </c>
      <c r="K18" s="23">
        <f t="shared" si="19"/>
        <v>0.9195368507763971</v>
      </c>
      <c r="L18" s="23">
        <f t="shared" si="20"/>
        <v>1.3345490577639747</v>
      </c>
      <c r="M18" s="7"/>
      <c r="N18" s="7"/>
      <c r="O18" s="13"/>
      <c r="P18" s="10"/>
      <c r="Q18" s="10"/>
      <c r="R18" s="10"/>
      <c r="S18" s="44"/>
    </row>
    <row r="19" spans="1:19" ht="12">
      <c r="A19" s="19">
        <f t="shared" si="4"/>
        <v>6609.612012433642</v>
      </c>
      <c r="B19" s="20">
        <f t="shared" si="12"/>
        <v>14.726215563702153</v>
      </c>
      <c r="C19" s="18">
        <f t="shared" si="13"/>
        <v>11.999999999999998</v>
      </c>
      <c r="D19" s="20">
        <f t="shared" si="14"/>
        <v>72.87204968944097</v>
      </c>
      <c r="E19" s="20">
        <f t="shared" si="15"/>
        <v>30.477018633540364</v>
      </c>
      <c r="F19" s="20">
        <f t="shared" si="16"/>
        <v>15.166956521739127</v>
      </c>
      <c r="G19" s="18">
        <f t="shared" si="17"/>
        <v>31.561103336645953</v>
      </c>
      <c r="H19" s="32">
        <f t="shared" si="17"/>
        <v>13.199688201242234</v>
      </c>
      <c r="I19" s="34">
        <f t="shared" si="17"/>
        <v>6.5688543704347815</v>
      </c>
      <c r="J19" s="25">
        <f t="shared" si="18"/>
        <v>0.5394149910559005</v>
      </c>
      <c r="K19" s="23">
        <f t="shared" si="19"/>
        <v>1.0943248472049685</v>
      </c>
      <c r="L19" s="23">
        <f t="shared" si="20"/>
        <v>1.588223672049689</v>
      </c>
      <c r="M19" s="7"/>
      <c r="N19" s="7"/>
      <c r="O19" s="13"/>
      <c r="P19" s="10"/>
      <c r="Q19" s="10"/>
      <c r="R19" s="10"/>
      <c r="S19" s="44"/>
    </row>
    <row r="20" spans="1:19" ht="13.5" customHeight="1">
      <c r="A20" s="19">
        <f t="shared" si="4"/>
        <v>7160.413013469779</v>
      </c>
      <c r="B20" s="20">
        <f t="shared" si="12"/>
        <v>15.953400194010667</v>
      </c>
      <c r="C20" s="18">
        <f t="shared" si="13"/>
        <v>12.999999999999998</v>
      </c>
      <c r="D20" s="20">
        <f t="shared" si="14"/>
        <v>85.52344720496892</v>
      </c>
      <c r="E20" s="20">
        <f t="shared" si="15"/>
        <v>35.76816770186334</v>
      </c>
      <c r="F20" s="20">
        <f t="shared" si="16"/>
        <v>17.800108695652167</v>
      </c>
      <c r="G20" s="18">
        <f t="shared" si="17"/>
        <v>37.04046155481365</v>
      </c>
      <c r="H20" s="32">
        <f t="shared" si="17"/>
        <v>15.491300736180118</v>
      </c>
      <c r="I20" s="34">
        <f t="shared" si="17"/>
        <v>7.70928047641304</v>
      </c>
      <c r="J20" s="25">
        <f t="shared" si="18"/>
        <v>0.6330634270031054</v>
      </c>
      <c r="K20" s="23">
        <f t="shared" si="19"/>
        <v>1.2843117998447198</v>
      </c>
      <c r="L20" s="23">
        <f t="shared" si="20"/>
        <v>1.8639569484472043</v>
      </c>
      <c r="M20" s="7"/>
      <c r="N20" s="7"/>
      <c r="O20" s="13"/>
      <c r="P20" s="10"/>
      <c r="Q20" s="10"/>
      <c r="R20" s="10"/>
      <c r="S20" s="44"/>
    </row>
    <row r="21" spans="1:19" ht="13.5" customHeight="1">
      <c r="A21" s="19">
        <f t="shared" si="4"/>
        <v>7711.214014505916</v>
      </c>
      <c r="B21" s="20">
        <f t="shared" si="12"/>
        <v>17.18058482431918</v>
      </c>
      <c r="C21" s="18">
        <f t="shared" si="13"/>
        <v>13.999999999999998</v>
      </c>
      <c r="D21" s="20">
        <f t="shared" si="14"/>
        <v>99.1869565217391</v>
      </c>
      <c r="E21" s="20">
        <f t="shared" si="15"/>
        <v>41.48260869565216</v>
      </c>
      <c r="F21" s="20">
        <f t="shared" si="16"/>
        <v>20.643913043478253</v>
      </c>
      <c r="G21" s="18">
        <f t="shared" si="17"/>
        <v>42.958168430434775</v>
      </c>
      <c r="H21" s="32">
        <f t="shared" si="17"/>
        <v>17.96624227391304</v>
      </c>
      <c r="I21" s="34">
        <f t="shared" si="17"/>
        <v>8.940940670869562</v>
      </c>
      <c r="J21" s="25">
        <f t="shared" si="18"/>
        <v>0.7342037378260867</v>
      </c>
      <c r="K21" s="23">
        <f t="shared" si="19"/>
        <v>1.4894977086956516</v>
      </c>
      <c r="L21" s="23">
        <f t="shared" si="20"/>
        <v>2.161748886956521</v>
      </c>
      <c r="M21" s="6"/>
      <c r="N21" s="6"/>
      <c r="O21" s="13"/>
      <c r="P21" s="10"/>
      <c r="Q21" s="10"/>
      <c r="R21" s="10"/>
      <c r="S21" s="44"/>
    </row>
    <row r="22" spans="1:19" ht="12">
      <c r="A22" s="19">
        <f t="shared" si="4"/>
        <v>8262.015015542052</v>
      </c>
      <c r="B22" s="20">
        <f t="shared" si="12"/>
        <v>18.407769454627694</v>
      </c>
      <c r="C22" s="18">
        <f t="shared" si="13"/>
        <v>14.999999999999998</v>
      </c>
      <c r="D22" s="20">
        <f t="shared" si="14"/>
        <v>113.86257763975154</v>
      </c>
      <c r="E22" s="20">
        <f t="shared" si="15"/>
        <v>47.62034161490682</v>
      </c>
      <c r="F22" s="20">
        <f t="shared" si="16"/>
        <v>23.698369565217384</v>
      </c>
      <c r="G22" s="18">
        <f t="shared" si="17"/>
        <v>49.31422396350931</v>
      </c>
      <c r="H22" s="32">
        <f t="shared" si="17"/>
        <v>20.62451281444099</v>
      </c>
      <c r="I22" s="34">
        <f t="shared" si="17"/>
        <v>10.263834953804345</v>
      </c>
      <c r="J22" s="25">
        <f t="shared" si="18"/>
        <v>0.8428359235248445</v>
      </c>
      <c r="K22" s="23">
        <f t="shared" si="19"/>
        <v>1.7098825737577634</v>
      </c>
      <c r="L22" s="23">
        <f t="shared" si="20"/>
        <v>2.481599487577639</v>
      </c>
      <c r="M22" s="6"/>
      <c r="N22" s="6"/>
      <c r="O22" s="13"/>
      <c r="P22" s="10"/>
      <c r="Q22" s="10"/>
      <c r="R22" s="10"/>
      <c r="S22" s="44"/>
    </row>
    <row r="23" spans="1:19" ht="12">
      <c r="A23" s="1"/>
      <c r="B23" s="1"/>
      <c r="C23" s="1"/>
      <c r="D23" s="1"/>
      <c r="E23" s="1"/>
      <c r="F23" s="1"/>
      <c r="G23" s="1"/>
      <c r="H23" s="1"/>
      <c r="I23" s="1"/>
      <c r="J23" s="6"/>
      <c r="K23" s="6"/>
      <c r="L23" s="6"/>
      <c r="M23" s="6"/>
      <c r="N23" s="6"/>
      <c r="O23" s="6"/>
      <c r="P23" s="10"/>
      <c r="Q23" s="10"/>
      <c r="R23" s="10"/>
      <c r="S23" s="44"/>
    </row>
    <row r="24" spans="1:19" ht="12">
      <c r="A24" s="1" t="s">
        <v>0</v>
      </c>
      <c r="B24" s="11">
        <f>B4*25.4</f>
        <v>381</v>
      </c>
      <c r="C24" s="1" t="s">
        <v>9</v>
      </c>
      <c r="D24" s="1"/>
      <c r="E24" s="1"/>
      <c r="F24" s="1"/>
      <c r="G24" s="3" t="s">
        <v>20</v>
      </c>
      <c r="H24" s="3" t="s">
        <v>21</v>
      </c>
      <c r="I24" s="3" t="s">
        <v>22</v>
      </c>
      <c r="J24" s="3" t="s">
        <v>25</v>
      </c>
      <c r="K24" s="3" t="s">
        <v>25</v>
      </c>
      <c r="L24" s="3" t="s">
        <v>25</v>
      </c>
      <c r="M24" s="6"/>
      <c r="N24" s="6"/>
      <c r="O24" s="6"/>
      <c r="P24" s="6"/>
      <c r="Q24" s="6"/>
      <c r="R24" s="6"/>
      <c r="S24" s="44"/>
    </row>
    <row r="25" spans="1:19" ht="12">
      <c r="A25" s="1" t="s">
        <v>2</v>
      </c>
      <c r="B25" s="5">
        <f>(B24/1000)^2*PI()/4</f>
        <v>0.114009182796937</v>
      </c>
      <c r="C25" s="1" t="s">
        <v>10</v>
      </c>
      <c r="D25" s="3" t="s">
        <v>20</v>
      </c>
      <c r="E25" s="3" t="s">
        <v>21</v>
      </c>
      <c r="F25" s="3" t="s">
        <v>22</v>
      </c>
      <c r="G25" s="3" t="s">
        <v>11</v>
      </c>
      <c r="H25" s="3" t="s">
        <v>11</v>
      </c>
      <c r="I25" s="3" t="s">
        <v>11</v>
      </c>
      <c r="J25" s="22" t="s">
        <v>26</v>
      </c>
      <c r="K25" s="22" t="s">
        <v>27</v>
      </c>
      <c r="L25" s="22" t="s">
        <v>28</v>
      </c>
      <c r="M25" s="6"/>
      <c r="N25" s="6"/>
      <c r="O25" s="6"/>
      <c r="P25" s="6"/>
      <c r="Q25" s="6"/>
      <c r="R25" s="6"/>
      <c r="S25" s="44"/>
    </row>
    <row r="26" spans="1:19" ht="12.75" thickBot="1">
      <c r="A26" s="3" t="s">
        <v>12</v>
      </c>
      <c r="B26" s="3" t="s">
        <v>13</v>
      </c>
      <c r="C26" s="3" t="s">
        <v>14</v>
      </c>
      <c r="D26" s="3" t="s">
        <v>15</v>
      </c>
      <c r="E26" s="3" t="s">
        <v>15</v>
      </c>
      <c r="F26" s="3" t="s">
        <v>15</v>
      </c>
      <c r="G26" s="3" t="s">
        <v>16</v>
      </c>
      <c r="H26" s="3" t="s">
        <v>16</v>
      </c>
      <c r="I26" s="3" t="s">
        <v>16</v>
      </c>
      <c r="J26" s="3" t="s">
        <v>11</v>
      </c>
      <c r="K26" s="3" t="s">
        <v>11</v>
      </c>
      <c r="L26" s="3" t="s">
        <v>11</v>
      </c>
      <c r="M26" s="7"/>
      <c r="N26" s="7"/>
      <c r="O26" s="3"/>
      <c r="P26" s="3"/>
      <c r="Q26" s="3"/>
      <c r="R26" s="3"/>
      <c r="S26" s="44"/>
    </row>
    <row r="27" spans="1:19" ht="12">
      <c r="A27" s="42">
        <f aca="true" t="shared" si="21" ref="A27:A35">A8*0.003785*60</f>
        <v>125.08690733530669</v>
      </c>
      <c r="B27" s="26">
        <f aca="true" t="shared" si="22" ref="B27:B35">A27/3600</f>
        <v>0.0347463631486963</v>
      </c>
      <c r="C27" s="20">
        <f aca="true" t="shared" si="23" ref="C27:C35">B27/$B$25</f>
        <v>0.30476810986868863</v>
      </c>
      <c r="D27" s="18">
        <f>(C27)^2*32.59/(9.8*2)</f>
        <v>0.15444268111437187</v>
      </c>
      <c r="E27" s="18">
        <f aca="true" t="shared" si="24" ref="E27:E35">C27^2/(2*9.8)*13.63</f>
        <v>0.06459201422488152</v>
      </c>
      <c r="F27" s="29">
        <f>C27^2/(2*9.8)*6.78</f>
        <v>0.032130143539596236</v>
      </c>
      <c r="G27" s="39">
        <f aca="true" t="shared" si="25" ref="G27:G35">D27*100/2.54/12*0.03045</f>
        <v>0.015429067060146405</v>
      </c>
      <c r="H27" s="36">
        <f aca="true" t="shared" si="26" ref="H27:H35">E27*100/2.54/12*0.03045</f>
        <v>0.006452843940773105</v>
      </c>
      <c r="I27" s="20">
        <f aca="true" t="shared" si="27" ref="I27:I35">F27*100/2.54/12*0.03045</f>
        <v>0.0032098519382569076</v>
      </c>
      <c r="J27" s="24">
        <f>C27^2/(2*9.8)*0.557*100/2.54/12*0.03045</f>
        <v>0.00026370022560606157</v>
      </c>
      <c r="K27" s="24">
        <f>C27^2/(2*9.8)*1.13*100/2.54/12*0.03045</f>
        <v>0.0005349753230428178</v>
      </c>
      <c r="L27" s="43">
        <f>C27^2/(2*9.8)*1.64*100/2.54/12*0.03045</f>
        <v>0.0007764243626462135</v>
      </c>
      <c r="M27" s="7"/>
      <c r="N27" s="7"/>
      <c r="O27" s="10"/>
      <c r="P27" s="10"/>
      <c r="Q27" s="12"/>
      <c r="R27" s="16"/>
      <c r="S27" s="44"/>
    </row>
    <row r="28" spans="1:19" ht="12.75" thickBot="1">
      <c r="A28" s="42">
        <f t="shared" si="21"/>
        <v>250.17381467061338</v>
      </c>
      <c r="B28" s="26">
        <f t="shared" si="22"/>
        <v>0.0694927262973926</v>
      </c>
      <c r="C28" s="20">
        <f t="shared" si="23"/>
        <v>0.6095362197373773</v>
      </c>
      <c r="D28" s="18">
        <f aca="true" t="shared" si="28" ref="D28:D35">(C28)^2*32.59/(9.8*2)</f>
        <v>0.6177707244574875</v>
      </c>
      <c r="E28" s="18">
        <f t="shared" si="24"/>
        <v>0.2583680568995261</v>
      </c>
      <c r="F28" s="29">
        <f aca="true" t="shared" si="29" ref="F28:F35">C28^2/(2*9.8)*6.78</f>
        <v>0.12852057415838494</v>
      </c>
      <c r="G28" s="40">
        <f t="shared" si="25"/>
        <v>0.06171626824058562</v>
      </c>
      <c r="H28" s="37">
        <f t="shared" si="26"/>
        <v>0.02581137576309242</v>
      </c>
      <c r="I28" s="20">
        <f t="shared" si="27"/>
        <v>0.01283940775302763</v>
      </c>
      <c r="J28" s="24">
        <f aca="true" t="shared" si="30" ref="J28:J35">C28^2/(2*9.8)*0.557*100/2.54/12*0.03045</f>
        <v>0.0010548009024242463</v>
      </c>
      <c r="K28" s="24">
        <f aca="true" t="shared" si="31" ref="K28:K35">C28^2/(2*9.8)*1.13*100/2.54/12*0.03045</f>
        <v>0.002139901292171271</v>
      </c>
      <c r="L28" s="43">
        <f aca="true" t="shared" si="32" ref="L28:L35">C28^2/(2*9.8)*1.64*100/2.54/12*0.03045</f>
        <v>0.003105697450584854</v>
      </c>
      <c r="M28" s="7"/>
      <c r="N28" s="7"/>
      <c r="O28" s="10"/>
      <c r="P28" s="10"/>
      <c r="Q28" s="12"/>
      <c r="R28" s="16"/>
      <c r="S28" s="44"/>
    </row>
    <row r="29" spans="1:19" ht="12.75" thickBot="1">
      <c r="A29" s="42">
        <f t="shared" si="21"/>
        <v>375.2607220059201</v>
      </c>
      <c r="B29" s="26">
        <f t="shared" si="22"/>
        <v>0.10423908944608892</v>
      </c>
      <c r="C29" s="20">
        <f t="shared" si="23"/>
        <v>0.914304329606066</v>
      </c>
      <c r="D29" s="18">
        <f t="shared" si="28"/>
        <v>1.3899841300293472</v>
      </c>
      <c r="E29" s="18">
        <f t="shared" si="24"/>
        <v>0.5813281280239337</v>
      </c>
      <c r="F29" s="29">
        <f t="shared" si="29"/>
        <v>0.28917129185636614</v>
      </c>
      <c r="G29" s="41">
        <f t="shared" si="25"/>
        <v>0.13886160354131766</v>
      </c>
      <c r="H29" s="39">
        <f t="shared" si="26"/>
        <v>0.05807559546695795</v>
      </c>
      <c r="I29" s="36">
        <f t="shared" si="27"/>
        <v>0.02888866744431217</v>
      </c>
      <c r="J29" s="24">
        <f t="shared" si="30"/>
        <v>0.0023733020304545546</v>
      </c>
      <c r="K29" s="24">
        <f t="shared" si="31"/>
        <v>0.0048147779073853605</v>
      </c>
      <c r="L29" s="43">
        <f t="shared" si="32"/>
        <v>0.006987819263815922</v>
      </c>
      <c r="M29" s="7"/>
      <c r="N29" s="7"/>
      <c r="O29" s="10"/>
      <c r="P29" s="10"/>
      <c r="Q29" s="12"/>
      <c r="R29" s="16"/>
      <c r="S29" s="44"/>
    </row>
    <row r="30" spans="1:19" ht="12">
      <c r="A30" s="42">
        <f t="shared" si="21"/>
        <v>500.34762934122676</v>
      </c>
      <c r="B30" s="26">
        <f t="shared" si="22"/>
        <v>0.1389854525947852</v>
      </c>
      <c r="C30" s="20">
        <f t="shared" si="23"/>
        <v>1.2190724394747545</v>
      </c>
      <c r="D30" s="18">
        <f t="shared" si="28"/>
        <v>2.47108289782995</v>
      </c>
      <c r="E30" s="18">
        <f t="shared" si="24"/>
        <v>1.0334722275981043</v>
      </c>
      <c r="F30" s="18">
        <f t="shared" si="29"/>
        <v>0.5140822966335398</v>
      </c>
      <c r="G30" s="38">
        <f t="shared" si="25"/>
        <v>0.24686507296234247</v>
      </c>
      <c r="H30" s="40">
        <f t="shared" si="26"/>
        <v>0.10324550305236968</v>
      </c>
      <c r="I30" s="36">
        <f t="shared" si="27"/>
        <v>0.05135763101211052</v>
      </c>
      <c r="J30" s="24">
        <f t="shared" si="30"/>
        <v>0.004219203609696985</v>
      </c>
      <c r="K30" s="24">
        <f t="shared" si="31"/>
        <v>0.008559605168685085</v>
      </c>
      <c r="L30" s="43">
        <f t="shared" si="32"/>
        <v>0.012422789802339415</v>
      </c>
      <c r="M30" s="7"/>
      <c r="N30" s="7"/>
      <c r="O30" s="10"/>
      <c r="P30" s="10"/>
      <c r="Q30" s="12"/>
      <c r="R30" s="16"/>
      <c r="S30" s="44"/>
    </row>
    <row r="31" spans="1:19" ht="12">
      <c r="A31" s="42">
        <f t="shared" si="21"/>
        <v>625.4345366765334</v>
      </c>
      <c r="B31" s="26">
        <f t="shared" si="22"/>
        <v>0.1737318157434815</v>
      </c>
      <c r="C31" s="20">
        <f t="shared" si="23"/>
        <v>1.523840549343443</v>
      </c>
      <c r="D31" s="18">
        <f t="shared" si="28"/>
        <v>3.8610670278592965</v>
      </c>
      <c r="E31" s="18">
        <f t="shared" si="24"/>
        <v>1.6148003556220376</v>
      </c>
      <c r="F31" s="18">
        <f t="shared" si="29"/>
        <v>0.8032535884899057</v>
      </c>
      <c r="G31" s="28">
        <f t="shared" si="25"/>
        <v>0.38572667650366005</v>
      </c>
      <c r="H31" s="40">
        <f t="shared" si="26"/>
        <v>0.1613210985193276</v>
      </c>
      <c r="I31" s="36">
        <f t="shared" si="27"/>
        <v>0.08024629845642267</v>
      </c>
      <c r="J31" s="24">
        <f t="shared" si="30"/>
        <v>0.006592505640151538</v>
      </c>
      <c r="K31" s="24">
        <f t="shared" si="31"/>
        <v>0.013374383076070445</v>
      </c>
      <c r="L31" s="43">
        <f t="shared" si="32"/>
        <v>0.019410609066155333</v>
      </c>
      <c r="M31" s="7"/>
      <c r="N31" s="7"/>
      <c r="O31" s="10"/>
      <c r="P31" s="10"/>
      <c r="Q31" s="12"/>
      <c r="R31" s="16"/>
      <c r="S31" s="44"/>
    </row>
    <row r="32" spans="1:19" ht="12">
      <c r="A32" s="42">
        <f t="shared" si="21"/>
        <v>750.5214440118401</v>
      </c>
      <c r="B32" s="26">
        <f t="shared" si="22"/>
        <v>0.20847817889217782</v>
      </c>
      <c r="C32" s="20">
        <f t="shared" si="23"/>
        <v>1.8286086592121318</v>
      </c>
      <c r="D32" s="18">
        <f t="shared" si="28"/>
        <v>5.559936520117388</v>
      </c>
      <c r="E32" s="18">
        <f t="shared" si="24"/>
        <v>2.3253125120957345</v>
      </c>
      <c r="F32" s="18">
        <f t="shared" si="29"/>
        <v>1.1566851674254643</v>
      </c>
      <c r="G32" s="28">
        <f t="shared" si="25"/>
        <v>0.5554464141652705</v>
      </c>
      <c r="H32" s="40">
        <f t="shared" si="26"/>
        <v>0.23230238186783173</v>
      </c>
      <c r="I32" s="36">
        <f t="shared" si="27"/>
        <v>0.11555466977724864</v>
      </c>
      <c r="J32" s="24">
        <f t="shared" si="30"/>
        <v>0.009493208121818216</v>
      </c>
      <c r="K32" s="24">
        <f t="shared" si="31"/>
        <v>0.019259111629541442</v>
      </c>
      <c r="L32" s="43">
        <f t="shared" si="32"/>
        <v>0.02795127705526368</v>
      </c>
      <c r="M32" s="7"/>
      <c r="N32" s="7"/>
      <c r="O32" s="10"/>
      <c r="P32" s="10"/>
      <c r="Q32" s="12"/>
      <c r="R32" s="16"/>
      <c r="S32" s="44"/>
    </row>
    <row r="33" spans="1:19" ht="12.75" thickBot="1">
      <c r="A33" s="42">
        <f t="shared" si="21"/>
        <v>875.6083513471467</v>
      </c>
      <c r="B33" s="26">
        <f t="shared" si="22"/>
        <v>0.2432245420408741</v>
      </c>
      <c r="C33" s="20">
        <f t="shared" si="23"/>
        <v>2.13337676908082</v>
      </c>
      <c r="D33" s="18">
        <f t="shared" si="28"/>
        <v>7.56769137460422</v>
      </c>
      <c r="E33" s="18">
        <f t="shared" si="24"/>
        <v>3.165008697019193</v>
      </c>
      <c r="F33" s="18">
        <f t="shared" si="29"/>
        <v>1.5743770334402147</v>
      </c>
      <c r="G33" s="28">
        <f t="shared" si="25"/>
        <v>0.7560242859471735</v>
      </c>
      <c r="H33" s="40">
        <f t="shared" si="26"/>
        <v>0.316189353097882</v>
      </c>
      <c r="I33" s="37">
        <f t="shared" si="27"/>
        <v>0.1572827449745884</v>
      </c>
      <c r="J33" s="24">
        <f t="shared" si="30"/>
        <v>0.012921311054697014</v>
      </c>
      <c r="K33" s="24">
        <f t="shared" si="31"/>
        <v>0.026213790829098055</v>
      </c>
      <c r="L33" s="43">
        <f t="shared" si="32"/>
        <v>0.038044793769664444</v>
      </c>
      <c r="M33" s="7"/>
      <c r="N33" s="7"/>
      <c r="O33" s="10"/>
      <c r="P33" s="10"/>
      <c r="Q33" s="12"/>
      <c r="R33" s="16"/>
      <c r="S33" s="44"/>
    </row>
    <row r="34" spans="1:19" ht="12.75" thickBot="1">
      <c r="A34" s="42">
        <f t="shared" si="21"/>
        <v>1000.6952586824535</v>
      </c>
      <c r="B34" s="26">
        <f t="shared" si="22"/>
        <v>0.2779709051895704</v>
      </c>
      <c r="C34" s="20">
        <f t="shared" si="23"/>
        <v>2.438144878949509</v>
      </c>
      <c r="D34" s="18">
        <f t="shared" si="28"/>
        <v>9.8843315913198</v>
      </c>
      <c r="E34" s="18">
        <f t="shared" si="24"/>
        <v>4.133888910392417</v>
      </c>
      <c r="F34" s="18">
        <f t="shared" si="29"/>
        <v>2.056329186534159</v>
      </c>
      <c r="G34" s="28">
        <f t="shared" si="25"/>
        <v>0.9874602918493699</v>
      </c>
      <c r="H34" s="41">
        <f t="shared" si="26"/>
        <v>0.4129820122094787</v>
      </c>
      <c r="I34" s="39">
        <f t="shared" si="27"/>
        <v>0.2054305240484421</v>
      </c>
      <c r="J34" s="27">
        <f t="shared" si="30"/>
        <v>0.01687681443878794</v>
      </c>
      <c r="K34" s="24">
        <f t="shared" si="31"/>
        <v>0.03423842067474034</v>
      </c>
      <c r="L34" s="43">
        <f t="shared" si="32"/>
        <v>0.04969115920935766</v>
      </c>
      <c r="M34" s="7"/>
      <c r="N34" s="7"/>
      <c r="O34" s="10"/>
      <c r="P34" s="10"/>
      <c r="Q34" s="12"/>
      <c r="R34" s="16"/>
      <c r="S34" s="44"/>
    </row>
    <row r="35" spans="1:19" ht="12">
      <c r="A35" s="42">
        <f t="shared" si="21"/>
        <v>1125.7821660177601</v>
      </c>
      <c r="B35" s="26">
        <f t="shared" si="22"/>
        <v>0.3127172683382667</v>
      </c>
      <c r="C35" s="20">
        <f t="shared" si="23"/>
        <v>2.7429129888181976</v>
      </c>
      <c r="D35" s="18">
        <f t="shared" si="28"/>
        <v>12.509857170264121</v>
      </c>
      <c r="E35" s="18">
        <f t="shared" si="24"/>
        <v>5.231953152215402</v>
      </c>
      <c r="F35" s="18">
        <f t="shared" si="29"/>
        <v>2.6025416267072945</v>
      </c>
      <c r="G35" s="20">
        <f t="shared" si="25"/>
        <v>1.2497544318718588</v>
      </c>
      <c r="H35" s="38">
        <f t="shared" si="26"/>
        <v>0.5226803592026215</v>
      </c>
      <c r="I35" s="40">
        <f t="shared" si="27"/>
        <v>0.25999800699880943</v>
      </c>
      <c r="J35" s="27">
        <f t="shared" si="30"/>
        <v>0.021359718274090982</v>
      </c>
      <c r="K35" s="24">
        <f t="shared" si="31"/>
        <v>0.04333300116646824</v>
      </c>
      <c r="L35" s="43">
        <f t="shared" si="32"/>
        <v>0.06289037337434329</v>
      </c>
      <c r="M35" s="7"/>
      <c r="N35" s="7"/>
      <c r="O35" s="10"/>
      <c r="P35" s="10"/>
      <c r="Q35" s="12"/>
      <c r="R35" s="16"/>
      <c r="S35" s="44"/>
    </row>
    <row r="36" spans="1:19" ht="12">
      <c r="A36" s="42">
        <f aca="true" t="shared" si="33" ref="A36:A41">A17*0.003785*60</f>
        <v>1250.8690733530668</v>
      </c>
      <c r="B36" s="26">
        <f aca="true" t="shared" si="34" ref="B36:B41">A36/3600</f>
        <v>0.347463631486963</v>
      </c>
      <c r="C36" s="20">
        <f aca="true" t="shared" si="35" ref="C36:C41">B36/$B$25</f>
        <v>3.047681098686886</v>
      </c>
      <c r="D36" s="18">
        <f aca="true" t="shared" si="36" ref="D36:D41">(C36)^2*32.59/(9.8*2)</f>
        <v>15.444268111437186</v>
      </c>
      <c r="E36" s="18">
        <f aca="true" t="shared" si="37" ref="E36:E41">C36^2/(2*9.8)*13.63</f>
        <v>6.45920142248815</v>
      </c>
      <c r="F36" s="18">
        <f aca="true" t="shared" si="38" ref="F36:F41">C36^2/(2*9.8)*6.78</f>
        <v>3.2130143539596228</v>
      </c>
      <c r="G36" s="20">
        <f aca="true" t="shared" si="39" ref="G36:G41">D36*100/2.54/12*0.03045</f>
        <v>1.5429067060146402</v>
      </c>
      <c r="H36" s="38">
        <f aca="true" t="shared" si="40" ref="H36:H41">E36*100/2.54/12*0.03045</f>
        <v>0.6452843940773104</v>
      </c>
      <c r="I36" s="40">
        <f aca="true" t="shared" si="41" ref="I36:I41">F36*100/2.54/12*0.03045</f>
        <v>0.3209851938256907</v>
      </c>
      <c r="J36" s="27">
        <f aca="true" t="shared" si="42" ref="J36:J41">C36^2/(2*9.8)*0.557*100/2.54/12*0.03045</f>
        <v>0.02637002256060615</v>
      </c>
      <c r="K36" s="24">
        <f aca="true" t="shared" si="43" ref="K36:K41">C36^2/(2*9.8)*1.13*100/2.54/12*0.03045</f>
        <v>0.05349753230428178</v>
      </c>
      <c r="L36" s="43">
        <f aca="true" t="shared" si="44" ref="L36:L41">C36^2/(2*9.8)*1.64*100/2.54/12*0.03045</f>
        <v>0.07764243626462133</v>
      </c>
      <c r="M36" s="7"/>
      <c r="N36" s="7"/>
      <c r="O36" s="10"/>
      <c r="P36" s="10"/>
      <c r="Q36" s="12"/>
      <c r="R36" s="16"/>
      <c r="S36" s="44"/>
    </row>
    <row r="37" spans="1:19" ht="12">
      <c r="A37" s="42">
        <f t="shared" si="33"/>
        <v>1375.9559806883735</v>
      </c>
      <c r="B37" s="26">
        <f t="shared" si="34"/>
        <v>0.3822099946356593</v>
      </c>
      <c r="C37" s="20">
        <f t="shared" si="35"/>
        <v>3.3524492085555746</v>
      </c>
      <c r="D37" s="18">
        <f t="shared" si="36"/>
        <v>18.68756441483899</v>
      </c>
      <c r="E37" s="18">
        <f t="shared" si="37"/>
        <v>7.815633721210661</v>
      </c>
      <c r="F37" s="18">
        <f t="shared" si="38"/>
        <v>3.8877473682911434</v>
      </c>
      <c r="G37" s="20">
        <f t="shared" si="39"/>
        <v>1.8669171142777143</v>
      </c>
      <c r="H37" s="38">
        <f t="shared" si="40"/>
        <v>0.7807941168335454</v>
      </c>
      <c r="I37" s="40">
        <f t="shared" si="41"/>
        <v>0.38839208452908563</v>
      </c>
      <c r="J37" s="27">
        <f t="shared" si="42"/>
        <v>0.03190772729833344</v>
      </c>
      <c r="K37" s="24">
        <f t="shared" si="43"/>
        <v>0.06473201408818094</v>
      </c>
      <c r="L37" s="43">
        <f t="shared" si="44"/>
        <v>0.09394734788019182</v>
      </c>
      <c r="M37" s="7"/>
      <c r="N37" s="7"/>
      <c r="O37" s="10"/>
      <c r="P37" s="10"/>
      <c r="Q37" s="12"/>
      <c r="R37" s="16"/>
      <c r="S37" s="44"/>
    </row>
    <row r="38" spans="1:19" ht="12">
      <c r="A38" s="42">
        <f t="shared" si="33"/>
        <v>1501.0428880236802</v>
      </c>
      <c r="B38" s="26">
        <f t="shared" si="34"/>
        <v>0.41695635778435564</v>
      </c>
      <c r="C38" s="20">
        <f t="shared" si="35"/>
        <v>3.6572173184242636</v>
      </c>
      <c r="D38" s="18">
        <f t="shared" si="36"/>
        <v>22.23974608046955</v>
      </c>
      <c r="E38" s="18">
        <f t="shared" si="37"/>
        <v>9.301250048382938</v>
      </c>
      <c r="F38" s="18">
        <f t="shared" si="38"/>
        <v>4.626740669701857</v>
      </c>
      <c r="G38" s="20">
        <f t="shared" si="39"/>
        <v>2.221785656661082</v>
      </c>
      <c r="H38" s="38">
        <f t="shared" si="40"/>
        <v>0.9292095274713269</v>
      </c>
      <c r="I38" s="40">
        <f t="shared" si="41"/>
        <v>0.46221867910899456</v>
      </c>
      <c r="J38" s="27">
        <f t="shared" si="42"/>
        <v>0.037972832487272866</v>
      </c>
      <c r="K38" s="24">
        <f t="shared" si="43"/>
        <v>0.07703644651816577</v>
      </c>
      <c r="L38" s="43">
        <f t="shared" si="44"/>
        <v>0.11180510822105472</v>
      </c>
      <c r="M38" s="7"/>
      <c r="N38" s="7"/>
      <c r="O38" s="10"/>
      <c r="P38" s="10"/>
      <c r="Q38" s="12"/>
      <c r="R38" s="16"/>
      <c r="S38" s="44"/>
    </row>
    <row r="39" spans="1:19" ht="12">
      <c r="A39" s="42">
        <f t="shared" si="33"/>
        <v>1626.129795358987</v>
      </c>
      <c r="B39" s="26">
        <f t="shared" si="34"/>
        <v>0.4517027209330519</v>
      </c>
      <c r="C39" s="20">
        <f t="shared" si="35"/>
        <v>3.961985428292952</v>
      </c>
      <c r="D39" s="18">
        <f t="shared" si="36"/>
        <v>26.100813108328843</v>
      </c>
      <c r="E39" s="18">
        <f t="shared" si="37"/>
        <v>10.916050404004976</v>
      </c>
      <c r="F39" s="18">
        <f t="shared" si="38"/>
        <v>5.429994258191763</v>
      </c>
      <c r="G39" s="20">
        <f t="shared" si="39"/>
        <v>2.607512333164742</v>
      </c>
      <c r="H39" s="38">
        <f t="shared" si="40"/>
        <v>1.0905306259906546</v>
      </c>
      <c r="I39" s="40">
        <f t="shared" si="41"/>
        <v>0.5424649775654173</v>
      </c>
      <c r="J39" s="27">
        <f t="shared" si="42"/>
        <v>0.04456533812742441</v>
      </c>
      <c r="K39" s="24">
        <f t="shared" si="43"/>
        <v>0.0904108295942362</v>
      </c>
      <c r="L39" s="43">
        <f t="shared" si="44"/>
        <v>0.13121571728721007</v>
      </c>
      <c r="M39" s="7"/>
      <c r="N39" s="7"/>
      <c r="O39" s="10"/>
      <c r="P39" s="10"/>
      <c r="Q39" s="12"/>
      <c r="R39" s="16"/>
      <c r="S39" s="44"/>
    </row>
    <row r="40" spans="1:19" ht="12">
      <c r="A40" s="42">
        <f t="shared" si="33"/>
        <v>1751.2167026942934</v>
      </c>
      <c r="B40" s="26">
        <f t="shared" si="34"/>
        <v>0.4864490840817482</v>
      </c>
      <c r="C40" s="20">
        <f t="shared" si="35"/>
        <v>4.26675353816164</v>
      </c>
      <c r="D40" s="18">
        <f t="shared" si="36"/>
        <v>30.27076549841688</v>
      </c>
      <c r="E40" s="18">
        <f t="shared" si="37"/>
        <v>12.660034788076771</v>
      </c>
      <c r="F40" s="18">
        <f t="shared" si="38"/>
        <v>6.297508133760859</v>
      </c>
      <c r="G40" s="20">
        <f t="shared" si="39"/>
        <v>3.024097143788694</v>
      </c>
      <c r="H40" s="38">
        <f t="shared" si="40"/>
        <v>1.264757412391528</v>
      </c>
      <c r="I40" s="40">
        <f t="shared" si="41"/>
        <v>0.6291309798983536</v>
      </c>
      <c r="J40" s="27">
        <f t="shared" si="42"/>
        <v>0.051685244218788055</v>
      </c>
      <c r="K40" s="24">
        <f t="shared" si="43"/>
        <v>0.10485516331639222</v>
      </c>
      <c r="L40" s="43">
        <f t="shared" si="44"/>
        <v>0.15217917507865777</v>
      </c>
      <c r="M40" s="7"/>
      <c r="N40" s="7"/>
      <c r="O40" s="10"/>
      <c r="P40" s="10"/>
      <c r="Q40" s="12"/>
      <c r="R40" s="16"/>
      <c r="S40" s="44"/>
    </row>
    <row r="41" spans="1:19" ht="12">
      <c r="A41" s="42">
        <f t="shared" si="33"/>
        <v>1876.3036100296001</v>
      </c>
      <c r="B41" s="26">
        <f t="shared" si="34"/>
        <v>0.5211954472304445</v>
      </c>
      <c r="C41" s="20">
        <f t="shared" si="35"/>
        <v>4.57152164803033</v>
      </c>
      <c r="D41" s="18">
        <f t="shared" si="36"/>
        <v>34.74960325073368</v>
      </c>
      <c r="E41" s="18">
        <f t="shared" si="37"/>
        <v>14.533203200598344</v>
      </c>
      <c r="F41" s="18">
        <f t="shared" si="38"/>
        <v>7.229282296409154</v>
      </c>
      <c r="G41" s="20">
        <f t="shared" si="39"/>
        <v>3.4715400885329415</v>
      </c>
      <c r="H41" s="38">
        <f t="shared" si="40"/>
        <v>1.4518898866739487</v>
      </c>
      <c r="I41" s="40">
        <f t="shared" si="41"/>
        <v>0.7222166861078042</v>
      </c>
      <c r="J41" s="27">
        <f t="shared" si="42"/>
        <v>0.059332550761363866</v>
      </c>
      <c r="K41" s="24">
        <f t="shared" si="43"/>
        <v>0.12036944768463402</v>
      </c>
      <c r="L41" s="43">
        <f t="shared" si="44"/>
        <v>0.17469548159539808</v>
      </c>
      <c r="M41" s="6"/>
      <c r="N41" s="6"/>
      <c r="O41" s="10"/>
      <c r="P41" s="10"/>
      <c r="Q41" s="12"/>
      <c r="R41" s="16"/>
      <c r="S41" s="44"/>
    </row>
    <row r="42" spans="13:19" ht="12">
      <c r="M42" s="44"/>
      <c r="N42" s="44"/>
      <c r="O42" s="44"/>
      <c r="P42" s="44"/>
      <c r="Q42" s="44"/>
      <c r="R42" s="44"/>
      <c r="S42" s="44"/>
    </row>
    <row r="43" spans="13:19" ht="12">
      <c r="M43" s="44"/>
      <c r="N43" s="44"/>
      <c r="O43" s="44"/>
      <c r="P43" s="44"/>
      <c r="Q43" s="44"/>
      <c r="R43" s="44"/>
      <c r="S43" s="44"/>
    </row>
    <row r="44" spans="10:19" ht="12">
      <c r="J44" s="17"/>
      <c r="M44" s="44"/>
      <c r="N44" s="44"/>
      <c r="O44" s="44"/>
      <c r="P44" s="44"/>
      <c r="Q44" s="44"/>
      <c r="R44" s="44"/>
      <c r="S44" s="44"/>
    </row>
    <row r="45" spans="10:12" ht="12">
      <c r="J45" s="15"/>
      <c r="K45" s="15"/>
      <c r="L45" s="15"/>
    </row>
    <row r="46" spans="10:12" ht="12">
      <c r="J46" s="15"/>
      <c r="K46" s="15"/>
      <c r="L46" s="15"/>
    </row>
    <row r="47" spans="10:12" ht="12">
      <c r="J47" s="15"/>
      <c r="K47" s="15"/>
      <c r="L47" s="15"/>
    </row>
    <row r="48" spans="10:12" ht="12">
      <c r="J48" s="15"/>
      <c r="K48" s="15"/>
      <c r="L48" s="15"/>
    </row>
    <row r="49" spans="10:12" ht="12">
      <c r="J49" s="15"/>
      <c r="K49" s="15"/>
      <c r="L49" s="15"/>
    </row>
    <row r="50" spans="10:12" ht="12">
      <c r="J50" s="15"/>
      <c r="K50" s="15"/>
      <c r="L50" s="15"/>
    </row>
    <row r="51" spans="10:12" ht="12">
      <c r="J51" s="15"/>
      <c r="K51" s="15"/>
      <c r="L51" s="15"/>
    </row>
    <row r="52" spans="10:12" ht="12">
      <c r="J52" s="15"/>
      <c r="K52" s="15"/>
      <c r="L52" s="15"/>
    </row>
    <row r="53" spans="10:12" ht="12">
      <c r="J53" s="15"/>
      <c r="K53" s="15"/>
      <c r="L53" s="15"/>
    </row>
    <row r="54" spans="10:12" ht="12">
      <c r="J54" s="15"/>
      <c r="K54" s="15"/>
      <c r="L54" s="15"/>
    </row>
    <row r="55" spans="10:12" ht="12">
      <c r="J55" s="15"/>
      <c r="K55" s="15"/>
      <c r="L55" s="15"/>
    </row>
    <row r="56" spans="10:12" ht="12">
      <c r="J56" s="15"/>
      <c r="K56" s="15"/>
      <c r="L56" s="15"/>
    </row>
  </sheetData>
  <sheetProtection password="F7C1" sheet="1"/>
  <mergeCells count="2">
    <mergeCell ref="A1:L1"/>
    <mergeCell ref="A3:L3"/>
  </mergeCells>
  <printOptions/>
  <pageMargins left="0.7" right="0.7" top="0.75" bottom="0.75" header="0.3" footer="0.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Gail Glanville</cp:lastModifiedBy>
  <cp:lastPrinted>2012-01-17T18:09:55Z</cp:lastPrinted>
  <dcterms:created xsi:type="dcterms:W3CDTF">2004-09-27T11:08:08Z</dcterms:created>
  <dcterms:modified xsi:type="dcterms:W3CDTF">2016-05-31T14:45:07Z</dcterms:modified>
  <cp:category/>
  <cp:version/>
  <cp:contentType/>
  <cp:contentStatus/>
</cp:coreProperties>
</file>